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rehnal" reservationPassword="0"/>
  <workbookPr/>
  <bookViews>
    <workbookView xWindow="240" yWindow="120" windowWidth="14940" windowHeight="9225" activeTab="0"/>
  </bookViews>
  <sheets>
    <sheet name="SO 11-11-01" sheetId="1" r:id="rId1"/>
  </sheets>
  <definedNames/>
  <calcPr/>
  <webPublishing/>
</workbook>
</file>

<file path=xl/sharedStrings.xml><?xml version="1.0" encoding="utf-8"?>
<sst xmlns="http://schemas.openxmlformats.org/spreadsheetml/2006/main" count="482" uniqueCount="198">
  <si>
    <t>ASPE10</t>
  </si>
  <si>
    <t>S</t>
  </si>
  <si>
    <t>Firma: MORAVIA CONSULT Olomouc a.s.</t>
  </si>
  <si>
    <t>Soupis prací objektu</t>
  </si>
  <si>
    <t xml:space="preserve">Stavba: </t>
  </si>
  <si>
    <t>22-058</t>
  </si>
  <si>
    <t>Výstavba PZS v km 100,674 (P7961) na trati Brno – Vlárský průsmyk</t>
  </si>
  <si>
    <t>O</t>
  </si>
  <si>
    <t>Rozpočet:</t>
  </si>
  <si>
    <t>0,00</t>
  </si>
  <si>
    <t>15,00</t>
  </si>
  <si>
    <t>21,00</t>
  </si>
  <si>
    <t>3</t>
  </si>
  <si>
    <t>6</t>
  </si>
  <si>
    <t>2</t>
  </si>
  <si>
    <t>SO 11-11-01</t>
  </si>
  <si>
    <t>Kolejový spodek km 100,651 – km 100,705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</si>
  <si>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</si>
  <si>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</si>
  <si>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</si>
  <si>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</si>
  <si>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</si>
  <si>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</si>
  <si>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</si>
  <si>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</si>
  <si>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</si>
  <si>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</si>
  <si>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</si>
  <si>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Jednotková cena</t>
  </si>
  <si>
    <t>Jednotková</t>
  </si>
  <si>
    <t>9</t>
  </si>
  <si>
    <t>Celkem</t>
  </si>
  <si>
    <t>10</t>
  </si>
  <si>
    <t>Cenová soustava</t>
  </si>
  <si>
    <t>11</t>
  </si>
  <si>
    <t>SD</t>
  </si>
  <si>
    <t>Zemní práce</t>
  </si>
  <si>
    <t>P</t>
  </si>
  <si>
    <t>11511</t>
  </si>
  <si>
    <t/>
  </si>
  <si>
    <t>ČERPÁNÍ VODY DO 500 L/MIN</t>
  </si>
  <si>
    <t>HOD</t>
  </si>
  <si>
    <t>2022_OTSKP</t>
  </si>
  <si>
    <t>PP</t>
  </si>
  <si>
    <t>VV</t>
  </si>
  <si>
    <t>Dle technické zprávy, výkresových příloh projektové dokumentace. Dle výkazů materiálu projektu. Dle tabulky kubatur projektanta. 
Provizorní čerpání vody z trativodů 
 - čerpání vody do 500 l/min 
10=10,000 [A] 
Celkem: A=10,000 [B]</t>
  </si>
  <si>
    <t>TS</t>
  </si>
  <si>
    <t>Položka čerpání vody na povrchu zahrnuje i potrubí, pohotovost záložní čerpací soupravy a zřízení čerpací jímky. Součástí položky je také následná demontáž a likvidace těchto zařízení</t>
  </si>
  <si>
    <t>12373</t>
  </si>
  <si>
    <t>ODKOP PRO SPOD STAVBU SILNIC A ŽELEZNIC TŘ. I</t>
  </si>
  <si>
    <t>M3</t>
  </si>
  <si>
    <t>Dle technické zprávy, výkresových příloh projektové dokumentace. Dle výkazů materiálu projektu. Dle tabulky kubatur projektanta. 
 - výkopy z kolejiště - škvára 
170=170,000 [A]] 
Celkem: A=170,000 [B]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</si>
  <si>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</si>
  <si>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12573</t>
  </si>
  <si>
    <t>VYKOPÁVKY ZE ZEMNÍKŮ A SKLÁDEK TŘ. I</t>
  </si>
  <si>
    <t>Dle technické zprávy, výkresových příloh projektové dokumentace. Dle výkazů materiálu projektu. Dle tabulky kubatur projektanta. 
zásyp zpětný ze škváry 
 - zhutněný zásyp rýhy pro svodné potrubí  
0.7=0,700 [A] 
 - zhutněný zásyp rýhy pro chráničky 
33.8=33,800 [B] 
Celkem: A+B=34,500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</si>
  <si>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ruční vykopávky, odstranění kořenů a napadávek 
- pažení, vzepření a rozepření vč. přepažování (vyjma štětových stěn) 
- úpravu, ochranu a očištění dna, základové spáry, stěn a svahů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položka nezahrnuje: 
- práce spojené s otvírkou zemníku</t>
  </si>
  <si>
    <t>13273</t>
  </si>
  <si>
    <t>HLOUBENÍ RÝH ŠÍŘ DO 2M PAŽ I NEPAŽ TŘ. I</t>
  </si>
  <si>
    <t>Dle technické zprávy, výkresových příloh projektové dokumentace. Dle výkazů materiálu projektu. Dle tabulky kubatur projektanta. 
 - výkop rýhy pro trativody  - škvára 
13.5=13,500 [A] 
 - výkop rýhy pro svodné potrubí - škvára  
1=1,000 [B] 
 - výkop rýhy pro chráničky - škvára 
33.8=33,800 [C] 
Celkem: A+B+C=48,300 [D]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</si>
  <si>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</si>
  <si>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13373</t>
  </si>
  <si>
    <t>HLOUBENÍ ŠACHET ZAPAŽ I NEPAŽ TŘ. I</t>
  </si>
  <si>
    <t>Dle technické zprávy, výkresových příloh projektové dokumentace. Dle výkazů materiálu projektu. Dle tabulky kubatur projektanta. 
 - výkop pro trativodní šachty plastové - škvára 
2.5=2,500 [A] 
Celkem: A=2,500 [B]</t>
  </si>
  <si>
    <t>17120</t>
  </si>
  <si>
    <t>ULOŽENÍ SYPANINY DO NÁSYPŮ A NA SKLÁDKY BEZ ZHUTNĚNÍ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</si>
  <si>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</si>
  <si>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7</t>
  </si>
  <si>
    <t>17411</t>
  </si>
  <si>
    <t>ZÁSYP JAM A RÝH ZEMINOU SE ZHUTNĚNÍM</t>
  </si>
  <si>
    <t>položka zahrnuje: 
- kompletní provedení zemní konstrukce vč. výběru vhodného materiálu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</si>
  <si>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8</t>
  </si>
  <si>
    <t>17581</t>
  </si>
  <si>
    <t>OBSYP POTRUBÍ A OBJEKTŮ Z NAKUPOVANÝCH MATERIÁLŮ</t>
  </si>
  <si>
    <t>Dle technické zprávy, výkresových příloh projektové dokumentace. Dle výkazů materiálu projektu. Dle tabulky kubatur projektanta. 
Trativody a svodná potrubí 
 - štěrkopískový obsyp svodného potrubí 
0.7=0,700 [A] 
Trativodní šachty a horské vpusti 
 - obsyp šachty kamenivem fr. 16/32 
2.1=2,100 [B] 
Chráničky 
Obsyp - štěrkopísek 
2=2,000 [C] 
Celkem: A+B+C=4,800 [D]</t>
  </si>
  <si>
    <t>položka zahrnuje: 
- kompletní provedení zemní konstrukce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 
- zemina vytlačená potrubím o DN do 180mm se od kubatury obsypů neodečítá</t>
  </si>
  <si>
    <t>18110</t>
  </si>
  <si>
    <t>ÚPRAVA PLÁNĚ SE ZHUTNĚNÍM V HORNINĚ TŘ. I</t>
  </si>
  <si>
    <t>M2</t>
  </si>
  <si>
    <t>Dle technické zprávy, výkresových příloh projektové dokumentace. Dle výkazů materiálu projektu. Dle tabulky kubatur projektanta. 
 - úprava a přehutnění zemní pláně (včetně odřezů) 
162=162,000 [A] 
Celkem: A=162,000 [B]</t>
  </si>
  <si>
    <t>položka zahrnuje úpravu pláně včetně vyrovnání výškových rozdílů. Míru zhutnění určuje projekt.</t>
  </si>
  <si>
    <t>R11533</t>
  </si>
  <si>
    <t>PRÁCE A DODÁVKY SPOJENÉ S ČERPÁNÍM VODY</t>
  </si>
  <si>
    <t>KPL</t>
  </si>
  <si>
    <t>R</t>
  </si>
  <si>
    <t>Dle technické zprávy, výkresových příloh projektové dokumentace. Dle výkazů materiálu projektu. Dle tabulky kubatur projektanta. 
Provizorní čerpání vody z trativodů 
1=1,000 [A] 
Celkem: A=1,000 [B]</t>
  </si>
  <si>
    <t>Položka obsahuje:  
 - hydrogeologcký posudek navržení opatření pro snižování HPV  
 - odvod do recipientu nebo kanalizace 
 - vrty nebo studny  
 - čerpání vody na povrchu zahrnuje i potrubí, pohotovost záložní čerpací soupravy a zřízení čerpací jímky   
 - napojení NN, včetně měření a poplatku za spotřebu  
 - poplatek za vypouštění  
 - způsob měření a kvality vody  
 - výustní objekty  
 - součástí položky je také následná demontáž a likvidace těchto zařízení  
 - další pomocné konstrukce a práce</t>
  </si>
  <si>
    <t>Zakládání</t>
  </si>
  <si>
    <t>21152</t>
  </si>
  <si>
    <t>SANAČNÍ ŽEBRA Z KAMENIVA DRCENÉHO</t>
  </si>
  <si>
    <t>Dle technické zprávy, výkresových příloh projektové dokumentace. Dle výkazů materiálu projektu. Dle tabulky kubatur projektanta. 
 - zásyp rýhy trativodu kamenivem fr.16/32 
23.1=23,100 [A] 
Celkem: A=23,100 [B]</t>
  </si>
  <si>
    <t>položka zahrnuje dodávku předepsaného kameniva, mimostaveništní a vnitrostaveništní dopravu a jeho uložení není-li v zadávací dokumentaci uvedeno jinak, jedná se o nakupovaný materiál</t>
  </si>
  <si>
    <t>12</t>
  </si>
  <si>
    <t>21461</t>
  </si>
  <si>
    <t>SEPARAČNÍ GEOTEXTILIE</t>
  </si>
  <si>
    <t>Dle technické zprávy, výkresových příloh projektové dokumentace. Dle výkazů materiálu projektu. Dle tabulky kubatur projektanta. 
 - geotextílie separační pro trativody 
84=84,000 [A] 
Celkem: A=84,000 [B]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</si>
  <si>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</si>
  <si>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Vodorovné konstrukce</t>
  </si>
  <si>
    <t>13</t>
  </si>
  <si>
    <t>45131A</t>
  </si>
  <si>
    <t>PODKLADNÍ A VÝPLŇOVÉ VRSTVY Z PROSTÉHO BETONU C20/25</t>
  </si>
  <si>
    <t>Dle technické zprávy, výkresových příloh projektové dokumentace. Dle výkazů materiálu projektu. Dle tabulky kubatur projektanta. 
 - kamenná dlažba tl. 0,2m včetně vyspárování cementovou maltou 
 - beton podkladní C20/25nXF3 (pod dlažbu) tl. 0,10 m 
0.4=0,400 [A] 
Celkem: A=0,400 [B]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</si>
  <si>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</si>
  <si>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14</t>
  </si>
  <si>
    <t>45152</t>
  </si>
  <si>
    <t>PODKLADNÍ A VÝPLŇOVÉ VRSTVY Z KAMENIVA DRCENÉHO</t>
  </si>
  <si>
    <t>Dle technické zprávy, výkresových příloh projektové dokumentace. Dle výkazů materiálu projektu. Dle tabulky kubatur projektanta. 
 - kamenná dlažba tl. 0,2m včetně vyspárování cementovou maltou 
 - podkladní vrstva štěrkodrti (tl.100mm) 
0.2=0,200 [A] 
Celkem: A=0,200 [B]</t>
  </si>
  <si>
    <t>položka zahrnuje dodávku předepsaného kameniva, mimostaveništní a vnitrostaveništní dopravu a jeho uložení 
není-li v zadávací dokumentaci uvedeno jinak, jedná se o nakupovaný materiál</t>
  </si>
  <si>
    <t>15</t>
  </si>
  <si>
    <t>45157</t>
  </si>
  <si>
    <t>PODKLADNÍ A VÝPLŇOVÉ VRSTVY Z KAMENIVA TĚŽENÉHO</t>
  </si>
  <si>
    <t>Dle technické zprávy, výkresových příloh projektové dokumentace. Dle výkazů materiálu projektu. Dle tabulky kubatur projektanta. 
Trativody a svodná potrubí 
 - štěrkopískový podsyp tl. 50 mm: 
0.6+0.1=0,700 [A] 
Trativodní šachty a horské vpusti 
 - štěrkopískový podsyp tl.200mm 
0.4=0,400 [B] 
Celkem: A+B=1,100 [C]</t>
  </si>
  <si>
    <t>16</t>
  </si>
  <si>
    <t>465512</t>
  </si>
  <si>
    <t>DLAŽBY Z LOMOVÉHO KAMENE NA MC</t>
  </si>
  <si>
    <t>Dle technické zprávy, výkresových příloh projektové dokumentace. Dle výkazů materiálu projektu. Dle tabulky kubatur projektanta. 
 - kamenná dlažba tl. 0,2m včetně vyspárování cementovou maltou 
2*0.2=0,400 [A] 
Celkem: A=0,400 [B]</t>
  </si>
  <si>
    <t>položka zahrnuje: 
- nutné zemní práce (svahování, úpravu pláně a pod.) 
- zřízení spojovací vrstvy 
- zřízení lože dlažby z cementové malty předepsané kvality a předepsané tloušťky 
- dodávku a položení dlažby z lomového kamene do předepsaného tvaru 
- spárování, těsnění, tmelení a vyplnění spar MC případně s vyklínováním 
- úprava povrchu pro odvedení srážkové vody 
- nezahrnuje podklad pod dlažbu, vykazuje se samostatně položkami SD 45</t>
  </si>
  <si>
    <t>56</t>
  </si>
  <si>
    <t>Podkladní vrstvy komunikací, letišť a ploch</t>
  </si>
  <si>
    <t>17</t>
  </si>
  <si>
    <t>501101</t>
  </si>
  <si>
    <t>ZŘÍZENÍ KONSTRUKČNÍ VRSTVY TĚLESA ŽELEZNIČNÍHO SPODKU ZE ŠTĚRKODRTI NOVÉ</t>
  </si>
  <si>
    <t>Dle technické zprávy, výkresových příloh projektové dokumentace. Dle výkazů materiálu projektu. Dle tabulky kubatur projektanta. 
konstrukční vrstva ŠD fr. 0/32, tl. 200 mm 
28,6=28,600 [A] 
podkladní vrstva ŠD fr. 0/32, tl. 200 mm 
30,2=30,200 [B] 
Celkem: A+B=58,800 [C]</t>
  </si>
  <si>
    <t>1. Položka obsahuje: 
 – nákup a dodání štěrkodrtě v požadované kvalitě podle zadávací dokumentace 
 – očištění podkladu, případně zřízení spojovací vrstvy 
 – uložení štěrkodrtě dle předepsaného technologického předpisu 
 – zřízení podkladní nebo konstrukční vrstvy ze štěrkodrtě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</si>
  <si>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18</t>
  </si>
  <si>
    <t>501201</t>
  </si>
  <si>
    <t>ZŘÍZENÍ KONSTRUKČNÍ VRSTVY TĚLESA ŽELEZNIČNÍHO SPODKU Z DRCENÉHO KAMENIVA NOVÉ</t>
  </si>
  <si>
    <t>Dle technické zprávy, výkresových příloh projektové dokumentace. Dle výkazů materiálu projektu. Dle tabulky kubatur projektanta. 
ZKPP 
konstrukční vrstva ŠD fr. 0/63, tl. 200 mm       
18,5=18,500 [A] 
podkladní vrstva ŠD fr. 0/63, tl. 200 mm 
19,5=19,500 [B] 
Celkem: A+B=38,000 [C]</t>
  </si>
  <si>
    <t>1. Položka obsahuje: 
 – nákup a dodání drceného kameniva v požadované kvalitě podle zadávací dokumentace 
 – očištění podkladu, případně zřízení spojovací vrstvy 
 – uložení drceného kameniva dle předepsaného technologického předpisu 
 – zřízení podkladní nebo konstrukční vrstvy z drceného kameniva bez rozlišení šířky, pokládání vrstvy po etapách, případně dílčích vrstvách, včetně pracovních spar a spojů 
 – hutnění na předepsanou míru hutnění 
 – průkazní zkoušky, kontrolní zkoušky a kontrolní měření 
 – úpravu napojení, ukončení a těsnění podél odvodňovacích zařízení, vpustí, šachet apod. 
 – těsnění, tmelení a výplň spar a otvorů 
 – ošetření úložiště po celou dobu práce v něm vč. klimatických opatření 
 – ztížení v okolí inženýrských vedení, konstrukcí a objektů a jejich dočasné zajištění 
 – ztížení provádění včetně hutnění ve ztížených podmínkách a stísněných prostorech 
 – úpravu povrchu vrstvy 
2. Položka neobsahuje: 
 X 
3. Způsob měření: 
Měří se metr krychlový.</t>
  </si>
  <si>
    <t>Trubní vedení</t>
  </si>
  <si>
    <t>19</t>
  </si>
  <si>
    <t>87434</t>
  </si>
  <si>
    <t>POTRUBÍ Z TRUB PLASTOVÝCH ODPADNÍCH DN DO 200MM</t>
  </si>
  <si>
    <t>M</t>
  </si>
  <si>
    <t>Dle technické zprávy, výkresových příloh projektové dokumentace. Dle výkazů materiálu projektu. Dle tabulky kubatur projektanta. 
 - svodné potrubí PE HD - DN 200 mm 
3=3,000 [A] 
Celkem: A=3,000 [B]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</si>
  <si>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 
nezahrnuje zkoušky vodotěsnosti a televizní prohlídku</t>
  </si>
  <si>
    <t>20</t>
  </si>
  <si>
    <t>87533</t>
  </si>
  <si>
    <t>POTRUBÍ DREN Z TRUB PLAST DN DO 150MM</t>
  </si>
  <si>
    <t>Dle technické zprávy, výkresových příloh projektové dokumentace. Dle výkazů materiálu projektu. Dle tabulky kubatur projektanta. 
 - trativodky PE HD - DN 150 mm 
21=21,000 [A] 
Celkem: A=21,000 [B]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</si>
  <si>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- položky platí pro práce prováděné v prostoru zapaženém i nezapaženém a i v kolektorech, chráničkách 
- položky zahrnují i práce spojené s nutnými obtoky, převáděním a čerpáním vody</t>
  </si>
  <si>
    <t>21</t>
  </si>
  <si>
    <t>87634</t>
  </si>
  <si>
    <t>CHRÁNIČKY Z TRUB PLASTOVÝCH DN DO 200MM</t>
  </si>
  <si>
    <t>Dle technické zprávy, výkresových příloh projektové dokumentace. Dle výkazů materiálu projektu. Dle tabulky kubatur projektanta. 
Celková délka chrániček DN160 
24=24,000 [A] 
Celková délka chrániček DN200 
12=12,000 [B] 
Celkem: A+B=36,000 [C]</t>
  </si>
  <si>
    <t>položky pro zhotovení potrubí platí bez ohledu na sklon 
zahrnuje: 
- výrobní dokumentaci (včetně technologického předpisu) 
- dodání veškerého trubního a pomocného materiálu  (trouby,  trubky,  tvarovky,  spojovací a těsnící  materiál a pod.), podpěrných, závěsných a upevňovacích prvků, včetně potřebných úprav 
- úprava a příprava podkladu a podpěr, očištění a ošetření podkladu a podpěr 
- zřízení plně funkčního potrubí, kompletní soustavy, podle příslušného technologického předpisu 
- zřízení potrubí i jednotlivých částí po etapách, včetně pracovních spar a spojů, pracovního zaslepení konců a pod. 
- úprava prostupů, průchodů  šachtami a komorami, okolí podpěr a vyústění, zaústění, napojení, vyvedení a upevnění odpad. výustí 
- ochrana potrubí nátěrem (vč. úpravy povrchu), případně izolací, nejsou-li tyto práce předmětem jiné položky 
- úprava, očištění a ošetření prostoru kolem potrubí 
 včetně případně předepsaného utěsnění konců chrániček 
- položky platí pro práce prováděné v prostoru zapaženém i nezapaženém a i v kolektorech, chráničkách</t>
  </si>
  <si>
    <t>22</t>
  </si>
  <si>
    <t>894846</t>
  </si>
  <si>
    <t>ŠACHTY KANALIZAČNÍ PLASTOVÉ D 400MM</t>
  </si>
  <si>
    <t>KUS</t>
  </si>
  <si>
    <t>Dle technické zprávy, výkresových příloh projektové dokumentace. Dle výkazů materiálu projektu. Dle tabulky kubatur projektanta. 
 - trativodní šachty plastové PE HD DN 400 s uzamykatelným poklopem 
celková výška šachet 
4,0 m 
průměrná výška šachty 
2,0 m 
počet šachet 
2=2,000 [A] 
Celkem: A=2,000 [B]</t>
  </si>
  <si>
    <t>položka zahrnuje: 
- poklopy s rámem z předepsaného materiálu a tvaru 
- předepsané plastové skruže, dno a není-li uvedeno jinak i podkladní vrstvu (z kameniva nebo betonu). 
- výplň, těsnění a tmelení spár a spojů, 
- očištění a ošetření úložných ploch, 
- předepsané podkladní konstrukce</t>
  </si>
  <si>
    <t>23</t>
  </si>
  <si>
    <t>89536</t>
  </si>
  <si>
    <t>DRENÁŽNÍ VÝUSŤ Z PROST BETONU</t>
  </si>
  <si>
    <t>Dle technické zprávy, výkresových příloh projektové dokumentace. Dle výkazů materiálu projektu. Dle tabulky kubatur projektanta. 
Vyústní objekty 
 - betonová trativodní vyúsť (dle S4) 
 - výusť - beton C30/37 - XC4, XF3 0,8 m3 
1=1,000 [A] 
Celkem: A=1,000 [B]</t>
  </si>
  <si>
    <t>položka zahrnuje: 
- dodání  čerstvého  betonu  (betonové  směsi)  požadované  kvality,  jeho  uložení  do požadovaného tvaru, ošetření a ochranu betonu, 
- bednění  požadovaných  konstr. (i ztracené) s úpravou  dle požadované  kvality povrchu betonu, včetně odbedňovacích a odskružovacích prostředků, 
- zřízení  všech  požadovaných  otvorů, kapes, výklenků, prostupů, dutin, drážek a pod., vč. ztížení práce a úprav  kolem nich, 
- úpravy povrchu pro položení požadované izolace, povlaků a nátěrů, případně vyspravení, 
- nátěry zabraňující soudržnost betonu a bednění, 
- opatření  povrchů  betonu  izolací  proti zemní vlhkosti v částech, kde přijdou do styku se zeminou nebo kamenivem</t>
  </si>
  <si>
    <t>24</t>
  </si>
  <si>
    <t>899522</t>
  </si>
  <si>
    <t>OBETONOVÁNÍ POTRUBÍ Z PROSTÉHO BETONU DO C12/15</t>
  </si>
  <si>
    <t>Dle technické zprávy, výkresových příloh projektové dokumentace. Dle výkazů materiálu projektu. Dle tabulky kubatur projektanta. 
Chráničky 
Obetonování C 12/15 - XF3 
1=1,000 [A] 
Celkem: A=1,000 [B]</t>
  </si>
  <si>
    <t>25</t>
  </si>
  <si>
    <t>899523</t>
  </si>
  <si>
    <t>OBETONOVÁNÍ POTRUBÍ Z PROSTÉHO BETONU DO C16/20</t>
  </si>
  <si>
    <t>Dle technické zprávy, výkresových příloh projektové dokumentace. Dle výkazů materiálu projektu. Dle tabulky kubatur projektanta. 
 - obetonování trativod. potrubí betonem C 16/20nX0 
  (v oblasti podchodu pod kolejí a pod přejezdem) 
1.6=1,600 [A] 
Celkem: A=1,600 [B]</t>
  </si>
  <si>
    <t>26</t>
  </si>
  <si>
    <t>R89901</t>
  </si>
  <si>
    <t>PLECHOVÝ ŠTÍTEK S OZNAČENÍM ČÍSLA ŠACHTY KOMPLETNÍ DODÁVKA A MONTÁŽ</t>
  </si>
  <si>
    <t>Dle technické zprávy, výkresových příloh projektové dokumentace. Dle výkazů materiálu projektu. Dle tabulky kubatur projektanta. 
 - trativodní šachty plastové PE HD DN 400 s uzamykatelným poklopem 
počet šachet 
2=2,000 [A] 
Celkem: A=2,000 [B]</t>
  </si>
  <si>
    <t>Kompletní dodávka a montáž vč. dopravy a všech potřebných materiálů bez ohledu na použité technologii.</t>
  </si>
  <si>
    <t>Ostatní konstrukce a práce, bourání</t>
  </si>
  <si>
    <t>27</t>
  </si>
  <si>
    <t>96616</t>
  </si>
  <si>
    <t>BOURÁNÍ KONSTRUKCÍ ZE ŽELEZOBETONU</t>
  </si>
  <si>
    <t>Dle technické zprávy, výkresových příloh projektové dokumentace. Dle výkazů materiálu projektu. Dle tabulky kubatur projektanta. 
 - stávající šachty, trouby a konstrukce 
1=1,000 [A] 
Celkem: A=1,000 [B]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</si>
  <si>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</si>
  <si>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995</t>
  </si>
  <si>
    <t>Poplatky za skládky</t>
  </si>
  <si>
    <t>28</t>
  </si>
  <si>
    <t>R015140</t>
  </si>
  <si>
    <t>906</t>
  </si>
  <si>
    <t>POPLATKY ZA LIKVIDACI ODPADŮ NEKONTAMINOVANÝCH - 17 01 01 BETON Z DEMOLIC OBJEKTŮ, ZÁKLADŮ TV APOD. VČ. DOPRAVY NA SKLÁDKU A MANIPULACE (PROSTÝ A ARMOVANÝ BETON</t>
  </si>
  <si>
    <t>T</t>
  </si>
  <si>
    <t>Evidenční položka</t>
  </si>
  <si>
    <t>Dle technické zprávy, výkresových příloh projektové dokumentace. Dle výkazů materiálu projektu. Dle tabulky kubatur projektanta. 
 - stávající šachty, trouby a konstrukce 
2=2,000 [A] 
Celkem: A=2,000 [B]</t>
  </si>
  <si>
    <t>1. Položka obsahuje: - veškeré poplatky provozovateli skládky, recyklační linky nebo jiného zařízení na zpracování nebo likvidaci odpadů související s převzetím, uložením, zpracováním nebo likvidací odpadu. Separaci armovaného betonu na stavbě nebo na místě recyklační linky.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</si>
  <si>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29</t>
  </si>
  <si>
    <t>R015620</t>
  </si>
  <si>
    <t>944</t>
  </si>
  <si>
    <t>POPLATKY ZA LIKVIDACI ODPADŮ NEBEZPEČNÝCH - 17 04 10* KABELY S IZOLACÍ PAPÍR - OLEJ VČ. DOPRAVY NA SKLÁDKU A MANIPULACE</t>
  </si>
  <si>
    <t>Dle technické zprávy, výkresových příloh projektové dokumentace. Dle výkazů materiálu projektu. Dle tabulky kubatur projektanta. 
 - kabely - odvoz na skládku 
0.5=0,500 [A] 
Celkem: A=0,500 [B]</t>
  </si>
  <si>
    <t>1. Položka obsahuje: - veškeré poplatky provozovateli skládky, recyklační linky nebo jiného zařízení na zpracování nebo likvidaci odpadů související s převzetím, uložením, zpracováním nebo likvidací odpadu - náklady spojené s dopravou odpadu z místa stavby na místo převzetí provozovatelem skládky, recyklační linky nebo jiného zařízení na zpracování a likvidaci odpadů, veškerou manipulaci s odpadem 2. Způsob měření: Tunou se rozumí hmotnost odpadu vytříděného v souladu se zákonem č. 185/2001 Sb., o nakládání s odpady, v platném znění.</t>
  </si>
  <si>
    <t>30</t>
  </si>
  <si>
    <t>R171903</t>
  </si>
  <si>
    <t>965</t>
  </si>
  <si>
    <t>POPLATKY ZA LIKVIDACI ODPADŮ  - 17 09 03 JINÉ STAVEBNÍ A DEMOLIČNÍ ODPADY OBSAHUJÍCÍ NEBEZPEČNÉ LÁTKY VČ. DOPRAVY NA SKLÁDKU A MANIPULACE (10 01 14 ŠKVÁRA ATD.)</t>
  </si>
  <si>
    <t>Dle technické zprávy, výkresových příloh projektové dokumentace. Dle výkazů materiálu projektu. Dle tabulky kubatur projektanta. 
zemina se škvárou 
266,9=266,900 [A]] 
Celkem: A=266,900 [B]</t>
  </si>
  <si>
    <t>1. Položka obsahuje:   - veškeré poplatky provozovateli skládky, recyklační linky nebo jiného zařízení na zpracování nebo likvidaci odpadů související s převzetím, uložením, zpracováním nebo likvidací odpadu    
- náklady spojené s dopravou odpadu z místa stavby na místo převzetí provozovatelem skládky, recyklační linky nebo jiného zařízení na zpracování a likvidaci odpadů, veškerou manipulaci s odpadem 2. Způsob měření:    
Tunou se rozumí hmotnost odpadu vytříděného v souladu se zákonem č. 185/2001 Sb., o nakládání s odpady, v platném znění.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</si>
</sst>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4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0" width="20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s="1"/>
      <c r="O2">
        <f>0+O8+O49+O58+O75+O84+O117+O122</f>
      </c>
      <c t="s">
        <v>13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15</v>
      </c>
      <c s="36">
        <f>0+I8+I49+I58+I75+I84+I117+I122</f>
      </c>
      <c s="6"/>
      <c r="O3" t="s">
        <v>9</v>
      </c>
      <c t="s">
        <v>14</v>
      </c>
    </row>
    <row r="4" spans="1:16" ht="15" customHeight="1">
      <c r="A4" t="s">
        <v>7</v>
      </c>
      <c s="12" t="s">
        <v>8</v>
      </c>
      <c s="13" t="s">
        <v>15</v>
      </c>
      <c s="5"/>
      <c s="14" t="s">
        <v>16</v>
      </c>
      <c s="5"/>
      <c s="5"/>
      <c s="15"/>
      <c s="15"/>
      <c s="5"/>
      <c r="O4" t="s">
        <v>10</v>
      </c>
      <c t="s">
        <v>14</v>
      </c>
    </row>
    <row r="5" spans="1:16" ht="12.75" customHeight="1">
      <c r="A5" s="11" t="s">
        <v>17</v>
      </c>
      <c s="11" t="s">
        <v>19</v>
      </c>
      <c s="11" t="s">
        <v>21</v>
      </c>
      <c s="11" t="s">
        <v>22</v>
      </c>
      <c s="11" t="s">
        <v>23</v>
      </c>
      <c s="11" t="s">
        <v>25</v>
      </c>
      <c s="11" t="s">
        <v>27</v>
      </c>
      <c s="11" t="s">
        <v>28</v>
      </c>
      <c s="11"/>
      <c s="11" t="s">
        <v>33</v>
      </c>
      <c r="O5" t="s">
        <v>11</v>
      </c>
      <c t="s">
        <v>14</v>
      </c>
    </row>
    <row r="6" spans="1:10" ht="12.75" customHeight="1">
      <c r="A6" s="11"/>
      <c s="11"/>
      <c s="11"/>
      <c s="11"/>
      <c s="11"/>
      <c s="11"/>
      <c s="11"/>
      <c s="11" t="s">
        <v>29</v>
      </c>
      <c s="11" t="s">
        <v>31</v>
      </c>
      <c s="11"/>
    </row>
    <row r="7" spans="1:10" ht="12.75" customHeight="1">
      <c r="A7" s="11" t="s">
        <v>18</v>
      </c>
      <c s="11" t="s">
        <v>20</v>
      </c>
      <c s="11" t="s">
        <v>14</v>
      </c>
      <c s="11" t="s">
        <v>12</v>
      </c>
      <c s="11" t="s">
        <v>24</v>
      </c>
      <c s="11" t="s">
        <v>26</v>
      </c>
      <c s="11" t="s">
        <v>13</v>
      </c>
      <c s="11" t="s">
        <v>30</v>
      </c>
      <c s="11" t="s">
        <v>32</v>
      </c>
      <c s="11" t="s">
        <v>34</v>
      </c>
    </row>
    <row r="8" spans="1:18" ht="12.75" customHeight="1">
      <c r="A8" s="15" t="s">
        <v>35</v>
      </c>
      <c s="15"/>
      <c s="20" t="s">
        <v>20</v>
      </c>
      <c s="15"/>
      <c s="21" t="s">
        <v>36</v>
      </c>
      <c s="15"/>
      <c s="15"/>
      <c s="15"/>
      <c s="22">
        <f>0+Q8</f>
      </c>
      <c s="15"/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37</v>
      </c>
      <c s="23" t="s">
        <v>20</v>
      </c>
      <c s="23" t="s">
        <v>38</v>
      </c>
      <c s="19" t="s">
        <v>39</v>
      </c>
      <c s="24" t="s">
        <v>40</v>
      </c>
      <c s="25" t="s">
        <v>41</v>
      </c>
      <c s="26">
        <v>10</v>
      </c>
      <c s="27">
        <v>0</v>
      </c>
      <c s="27">
        <f>ROUND(ROUND(H9,2)*ROUND(G9,3),2)</f>
      </c>
      <c s="25" t="s">
        <v>42</v>
      </c>
      <c r="O9">
        <f>(I9*21)/100</f>
      </c>
      <c t="s">
        <v>14</v>
      </c>
    </row>
    <row r="10" spans="1:5" ht="12.75">
      <c r="A10" s="28" t="s">
        <v>43</v>
      </c>
      <c r="E10" s="29" t="s">
        <v>39</v>
      </c>
    </row>
    <row r="11" spans="1:5" ht="76.5">
      <c r="A11" s="30" t="s">
        <v>44</v>
      </c>
      <c r="E11" s="31" t="s">
        <v>45</v>
      </c>
    </row>
    <row r="12" spans="1:5" ht="38.25">
      <c r="A12" t="s">
        <v>46</v>
      </c>
      <c r="E12" s="29" t="s">
        <v>47</v>
      </c>
    </row>
    <row r="13" spans="1:16" ht="12.75">
      <c r="A13" s="19" t="s">
        <v>37</v>
      </c>
      <c s="23" t="s">
        <v>14</v>
      </c>
      <c s="23" t="s">
        <v>48</v>
      </c>
      <c s="19" t="s">
        <v>39</v>
      </c>
      <c s="24" t="s">
        <v>49</v>
      </c>
      <c s="25" t="s">
        <v>50</v>
      </c>
      <c s="26">
        <v>170</v>
      </c>
      <c s="27">
        <v>0</v>
      </c>
      <c s="27">
        <f>ROUND(ROUND(H13,2)*ROUND(G13,3),2)</f>
      </c>
      <c s="25" t="s">
        <v>42</v>
      </c>
      <c r="O13">
        <f>(I13*21)/100</f>
      </c>
      <c t="s">
        <v>14</v>
      </c>
    </row>
    <row r="14" spans="1:5" ht="12.75">
      <c r="A14" s="28" t="s">
        <v>43</v>
      </c>
      <c r="E14" s="29" t="s">
        <v>39</v>
      </c>
    </row>
    <row r="15" spans="1:5" ht="63.75">
      <c r="A15" s="30" t="s">
        <v>44</v>
      </c>
      <c r="E15" s="31" t="s">
        <v>51</v>
      </c>
    </row>
    <row r="16" spans="1:5" ht="369.75">
      <c r="A16" t="s">
        <v>46</v>
      </c>
      <c r="E16" s="29" t="s">
        <v>52</v>
      </c>
    </row>
    <row r="17" spans="1:16" ht="12.75">
      <c r="A17" s="19" t="s">
        <v>37</v>
      </c>
      <c s="23" t="s">
        <v>12</v>
      </c>
      <c s="23" t="s">
        <v>53</v>
      </c>
      <c s="19" t="s">
        <v>39</v>
      </c>
      <c s="24" t="s">
        <v>54</v>
      </c>
      <c s="25" t="s">
        <v>50</v>
      </c>
      <c s="26">
        <v>34.5</v>
      </c>
      <c s="27">
        <v>0</v>
      </c>
      <c s="27">
        <f>ROUND(ROUND(H17,2)*ROUND(G17,3),2)</f>
      </c>
      <c s="25" t="s">
        <v>42</v>
      </c>
      <c r="O17">
        <f>(I17*21)/100</f>
      </c>
      <c t="s">
        <v>14</v>
      </c>
    </row>
    <row r="18" spans="1:5" ht="12.75">
      <c r="A18" s="28" t="s">
        <v>43</v>
      </c>
      <c r="E18" s="29" t="s">
        <v>39</v>
      </c>
    </row>
    <row r="19" spans="1:5" ht="102">
      <c r="A19" s="30" t="s">
        <v>44</v>
      </c>
      <c r="E19" s="31" t="s">
        <v>55</v>
      </c>
    </row>
    <row r="20" spans="1:5" ht="306">
      <c r="A20" t="s">
        <v>46</v>
      </c>
      <c r="E20" s="29" t="s">
        <v>56</v>
      </c>
    </row>
    <row r="21" spans="1:16" ht="12.75">
      <c r="A21" s="19" t="s">
        <v>37</v>
      </c>
      <c s="23" t="s">
        <v>24</v>
      </c>
      <c s="23" t="s">
        <v>57</v>
      </c>
      <c s="19" t="s">
        <v>39</v>
      </c>
      <c s="24" t="s">
        <v>58</v>
      </c>
      <c s="25" t="s">
        <v>50</v>
      </c>
      <c s="26">
        <v>48.3</v>
      </c>
      <c s="27">
        <v>0</v>
      </c>
      <c s="27">
        <f>ROUND(ROUND(H21,2)*ROUND(G21,3),2)</f>
      </c>
      <c s="25" t="s">
        <v>42</v>
      </c>
      <c r="O21">
        <f>(I21*21)/100</f>
      </c>
      <c t="s">
        <v>14</v>
      </c>
    </row>
    <row r="22" spans="1:5" ht="12.75">
      <c r="A22" s="28" t="s">
        <v>43</v>
      </c>
      <c r="E22" s="29" t="s">
        <v>39</v>
      </c>
    </row>
    <row r="23" spans="1:5" ht="114.75">
      <c r="A23" s="30" t="s">
        <v>44</v>
      </c>
      <c r="E23" s="31" t="s">
        <v>59</v>
      </c>
    </row>
    <row r="24" spans="1:5" ht="318.75">
      <c r="A24" t="s">
        <v>46</v>
      </c>
      <c r="E24" s="29" t="s">
        <v>60</v>
      </c>
    </row>
    <row r="25" spans="1:16" ht="12.75">
      <c r="A25" s="19" t="s">
        <v>37</v>
      </c>
      <c s="23" t="s">
        <v>26</v>
      </c>
      <c s="23" t="s">
        <v>61</v>
      </c>
      <c s="19" t="s">
        <v>39</v>
      </c>
      <c s="24" t="s">
        <v>62</v>
      </c>
      <c s="25" t="s">
        <v>50</v>
      </c>
      <c s="26">
        <v>2.5</v>
      </c>
      <c s="27">
        <v>0</v>
      </c>
      <c s="27">
        <f>ROUND(ROUND(H25,2)*ROUND(G25,3),2)</f>
      </c>
      <c s="25" t="s">
        <v>42</v>
      </c>
      <c r="O25">
        <f>(I25*21)/100</f>
      </c>
      <c t="s">
        <v>14</v>
      </c>
    </row>
    <row r="26" spans="1:5" ht="12.75">
      <c r="A26" s="28" t="s">
        <v>43</v>
      </c>
      <c r="E26" s="29" t="s">
        <v>39</v>
      </c>
    </row>
    <row r="27" spans="1:5" ht="63.75">
      <c r="A27" s="30" t="s">
        <v>44</v>
      </c>
      <c r="E27" s="31" t="s">
        <v>63</v>
      </c>
    </row>
    <row r="28" spans="1:5" ht="318.75">
      <c r="A28" t="s">
        <v>46</v>
      </c>
      <c r="E28" s="29" t="s">
        <v>60</v>
      </c>
    </row>
    <row r="29" spans="1:16" ht="12.75">
      <c r="A29" s="19" t="s">
        <v>37</v>
      </c>
      <c s="23" t="s">
        <v>13</v>
      </c>
      <c s="23" t="s">
        <v>64</v>
      </c>
      <c s="19" t="s">
        <v>39</v>
      </c>
      <c s="24" t="s">
        <v>65</v>
      </c>
      <c s="25" t="s">
        <v>50</v>
      </c>
      <c s="26">
        <v>34.5</v>
      </c>
      <c s="27">
        <v>0</v>
      </c>
      <c s="27">
        <f>ROUND(ROUND(H29,2)*ROUND(G29,3),2)</f>
      </c>
      <c s="25" t="s">
        <v>42</v>
      </c>
      <c r="O29">
        <f>(I29*21)/100</f>
      </c>
      <c t="s">
        <v>14</v>
      </c>
    </row>
    <row r="30" spans="1:5" ht="12.75">
      <c r="A30" s="28" t="s">
        <v>43</v>
      </c>
      <c r="E30" s="29" t="s">
        <v>39</v>
      </c>
    </row>
    <row r="31" spans="1:5" ht="102">
      <c r="A31" s="30" t="s">
        <v>44</v>
      </c>
      <c r="E31" s="31" t="s">
        <v>55</v>
      </c>
    </row>
    <row r="32" spans="1:5" ht="191.25">
      <c r="A32" t="s">
        <v>46</v>
      </c>
      <c r="E32" s="29" t="s">
        <v>66</v>
      </c>
    </row>
    <row r="33" spans="1:16" ht="12.75">
      <c r="A33" s="19" t="s">
        <v>37</v>
      </c>
      <c s="23" t="s">
        <v>67</v>
      </c>
      <c s="23" t="s">
        <v>68</v>
      </c>
      <c s="19" t="s">
        <v>39</v>
      </c>
      <c s="24" t="s">
        <v>69</v>
      </c>
      <c s="25" t="s">
        <v>50</v>
      </c>
      <c s="26">
        <v>34.5</v>
      </c>
      <c s="27">
        <v>0</v>
      </c>
      <c s="27">
        <f>ROUND(ROUND(H33,2)*ROUND(G33,3),2)</f>
      </c>
      <c s="25" t="s">
        <v>42</v>
      </c>
      <c r="O33">
        <f>(I33*21)/100</f>
      </c>
      <c t="s">
        <v>14</v>
      </c>
    </row>
    <row r="34" spans="1:5" ht="12.75">
      <c r="A34" s="28" t="s">
        <v>43</v>
      </c>
      <c r="E34" s="29" t="s">
        <v>39</v>
      </c>
    </row>
    <row r="35" spans="1:5" ht="102">
      <c r="A35" s="30" t="s">
        <v>44</v>
      </c>
      <c r="E35" s="31" t="s">
        <v>55</v>
      </c>
    </row>
    <row r="36" spans="1:5" ht="229.5">
      <c r="A36" t="s">
        <v>46</v>
      </c>
      <c r="E36" s="29" t="s">
        <v>70</v>
      </c>
    </row>
    <row r="37" spans="1:16" ht="12.75">
      <c r="A37" s="19" t="s">
        <v>37</v>
      </c>
      <c s="23" t="s">
        <v>71</v>
      </c>
      <c s="23" t="s">
        <v>72</v>
      </c>
      <c s="19" t="s">
        <v>39</v>
      </c>
      <c s="24" t="s">
        <v>73</v>
      </c>
      <c s="25" t="s">
        <v>50</v>
      </c>
      <c s="26">
        <v>4.8</v>
      </c>
      <c s="27">
        <v>0</v>
      </c>
      <c s="27">
        <f>ROUND(ROUND(H37,2)*ROUND(G37,3),2)</f>
      </c>
      <c s="25" t="s">
        <v>42</v>
      </c>
      <c r="O37">
        <f>(I37*21)/100</f>
      </c>
      <c t="s">
        <v>14</v>
      </c>
    </row>
    <row r="38" spans="1:5" ht="12.75">
      <c r="A38" s="28" t="s">
        <v>43</v>
      </c>
      <c r="E38" s="29" t="s">
        <v>39</v>
      </c>
    </row>
    <row r="39" spans="1:5" ht="153">
      <c r="A39" s="30" t="s">
        <v>44</v>
      </c>
      <c r="E39" s="31" t="s">
        <v>74</v>
      </c>
    </row>
    <row r="40" spans="1:5" ht="293.25">
      <c r="A40" t="s">
        <v>46</v>
      </c>
      <c r="E40" s="29" t="s">
        <v>75</v>
      </c>
    </row>
    <row r="41" spans="1:16" ht="12.75">
      <c r="A41" s="19" t="s">
        <v>37</v>
      </c>
      <c s="23" t="s">
        <v>30</v>
      </c>
      <c s="23" t="s">
        <v>76</v>
      </c>
      <c s="19" t="s">
        <v>39</v>
      </c>
      <c s="24" t="s">
        <v>77</v>
      </c>
      <c s="25" t="s">
        <v>78</v>
      </c>
      <c s="26">
        <v>162</v>
      </c>
      <c s="27">
        <v>0</v>
      </c>
      <c s="27">
        <f>ROUND(ROUND(H41,2)*ROUND(G41,3),2)</f>
      </c>
      <c s="25" t="s">
        <v>42</v>
      </c>
      <c r="O41">
        <f>(I41*21)/100</f>
      </c>
      <c t="s">
        <v>14</v>
      </c>
    </row>
    <row r="42" spans="1:5" ht="12.75">
      <c r="A42" s="28" t="s">
        <v>43</v>
      </c>
      <c r="E42" s="29" t="s">
        <v>39</v>
      </c>
    </row>
    <row r="43" spans="1:5" ht="63.75">
      <c r="A43" s="30" t="s">
        <v>44</v>
      </c>
      <c r="E43" s="31" t="s">
        <v>79</v>
      </c>
    </row>
    <row r="44" spans="1:5" ht="25.5">
      <c r="A44" t="s">
        <v>46</v>
      </c>
      <c r="E44" s="29" t="s">
        <v>80</v>
      </c>
    </row>
    <row r="45" spans="1:16" ht="12.75">
      <c r="A45" s="19" t="s">
        <v>37</v>
      </c>
      <c s="23" t="s">
        <v>32</v>
      </c>
      <c s="23" t="s">
        <v>81</v>
      </c>
      <c s="19" t="s">
        <v>39</v>
      </c>
      <c s="24" t="s">
        <v>82</v>
      </c>
      <c s="25" t="s">
        <v>83</v>
      </c>
      <c s="26">
        <v>1</v>
      </c>
      <c s="27">
        <v>0</v>
      </c>
      <c s="27">
        <f>ROUND(ROUND(H45,2)*ROUND(G45,3),2)</f>
      </c>
      <c s="25" t="s">
        <v>84</v>
      </c>
      <c r="O45">
        <f>(I45*21)/100</f>
      </c>
      <c t="s">
        <v>14</v>
      </c>
    </row>
    <row r="46" spans="1:5" ht="12.75">
      <c r="A46" s="28" t="s">
        <v>43</v>
      </c>
      <c r="E46" s="29" t="s">
        <v>39</v>
      </c>
    </row>
    <row r="47" spans="1:5" ht="63.75">
      <c r="A47" s="30" t="s">
        <v>44</v>
      </c>
      <c r="E47" s="31" t="s">
        <v>85</v>
      </c>
    </row>
    <row r="48" spans="1:5" ht="153">
      <c r="A48" t="s">
        <v>46</v>
      </c>
      <c r="E48" s="29" t="s">
        <v>86</v>
      </c>
    </row>
    <row r="49" spans="1:18" ht="12.75" customHeight="1">
      <c r="A49" s="5" t="s">
        <v>35</v>
      </c>
      <c s="5"/>
      <c s="34" t="s">
        <v>14</v>
      </c>
      <c s="5"/>
      <c s="21" t="s">
        <v>87</v>
      </c>
      <c s="5"/>
      <c s="5"/>
      <c s="5"/>
      <c s="35">
        <f>0+Q49</f>
      </c>
      <c s="5"/>
      <c r="O49">
        <f>0+R49</f>
      </c>
      <c r="Q49">
        <f>0+I50+I54</f>
      </c>
      <c>
        <f>0+O50+O54</f>
      </c>
    </row>
    <row r="50" spans="1:16" ht="12.75">
      <c r="A50" s="19" t="s">
        <v>37</v>
      </c>
      <c s="23" t="s">
        <v>34</v>
      </c>
      <c s="23" t="s">
        <v>88</v>
      </c>
      <c s="19" t="s">
        <v>39</v>
      </c>
      <c s="24" t="s">
        <v>89</v>
      </c>
      <c s="25" t="s">
        <v>50</v>
      </c>
      <c s="26">
        <v>23.1</v>
      </c>
      <c s="27">
        <v>0</v>
      </c>
      <c s="27">
        <f>ROUND(ROUND(H50,2)*ROUND(G50,3),2)</f>
      </c>
      <c s="25" t="s">
        <v>42</v>
      </c>
      <c r="O50">
        <f>(I50*21)/100</f>
      </c>
      <c t="s">
        <v>14</v>
      </c>
    </row>
    <row r="51" spans="1:5" ht="12.75">
      <c r="A51" s="28" t="s">
        <v>43</v>
      </c>
      <c r="E51" s="29" t="s">
        <v>39</v>
      </c>
    </row>
    <row r="52" spans="1:5" ht="63.75">
      <c r="A52" s="30" t="s">
        <v>44</v>
      </c>
      <c r="E52" s="31" t="s">
        <v>90</v>
      </c>
    </row>
    <row r="53" spans="1:5" ht="38.25">
      <c r="A53" t="s">
        <v>46</v>
      </c>
      <c r="E53" s="29" t="s">
        <v>91</v>
      </c>
    </row>
    <row r="54" spans="1:16" ht="12.75">
      <c r="A54" s="19" t="s">
        <v>37</v>
      </c>
      <c s="23" t="s">
        <v>92</v>
      </c>
      <c s="23" t="s">
        <v>93</v>
      </c>
      <c s="19" t="s">
        <v>39</v>
      </c>
      <c s="24" t="s">
        <v>94</v>
      </c>
      <c s="25" t="s">
        <v>78</v>
      </c>
      <c s="26">
        <v>84</v>
      </c>
      <c s="27">
        <v>0</v>
      </c>
      <c s="27">
        <f>ROUND(ROUND(H54,2)*ROUND(G54,3),2)</f>
      </c>
      <c s="25" t="s">
        <v>42</v>
      </c>
      <c r="O54">
        <f>(I54*21)/100</f>
      </c>
      <c t="s">
        <v>14</v>
      </c>
    </row>
    <row r="55" spans="1:5" ht="12.75">
      <c r="A55" s="28" t="s">
        <v>43</v>
      </c>
      <c r="E55" s="29" t="s">
        <v>39</v>
      </c>
    </row>
    <row r="56" spans="1:5" ht="63.75">
      <c r="A56" s="30" t="s">
        <v>44</v>
      </c>
      <c r="E56" s="31" t="s">
        <v>95</v>
      </c>
    </row>
    <row r="57" spans="1:5" ht="102">
      <c r="A57" t="s">
        <v>46</v>
      </c>
      <c r="E57" s="29" t="s">
        <v>96</v>
      </c>
    </row>
    <row r="58" spans="1:18" ht="12.75" customHeight="1">
      <c r="A58" s="5" t="s">
        <v>35</v>
      </c>
      <c s="5"/>
      <c s="34" t="s">
        <v>24</v>
      </c>
      <c s="5"/>
      <c s="21" t="s">
        <v>97</v>
      </c>
      <c s="5"/>
      <c s="5"/>
      <c s="5"/>
      <c s="35">
        <f>0+Q58</f>
      </c>
      <c s="5"/>
      <c r="O58">
        <f>0+R58</f>
      </c>
      <c r="Q58">
        <f>0+I59+I63+I67+I71</f>
      </c>
      <c>
        <f>0+O59+O63+O67+O71</f>
      </c>
    </row>
    <row r="59" spans="1:16" ht="12.75">
      <c r="A59" s="19" t="s">
        <v>37</v>
      </c>
      <c s="23" t="s">
        <v>98</v>
      </c>
      <c s="23" t="s">
        <v>99</v>
      </c>
      <c s="19" t="s">
        <v>39</v>
      </c>
      <c s="24" t="s">
        <v>100</v>
      </c>
      <c s="25" t="s">
        <v>50</v>
      </c>
      <c s="26">
        <v>0.4</v>
      </c>
      <c s="27">
        <v>0</v>
      </c>
      <c s="27">
        <f>ROUND(ROUND(H59,2)*ROUND(G59,3),2)</f>
      </c>
      <c s="25" t="s">
        <v>42</v>
      </c>
      <c r="O59">
        <f>(I59*21)/100</f>
      </c>
      <c t="s">
        <v>14</v>
      </c>
    </row>
    <row r="60" spans="1:5" ht="12.75">
      <c r="A60" s="28" t="s">
        <v>43</v>
      </c>
      <c r="E60" s="29" t="s">
        <v>39</v>
      </c>
    </row>
    <row r="61" spans="1:5" ht="76.5">
      <c r="A61" s="30" t="s">
        <v>44</v>
      </c>
      <c r="E61" s="31" t="s">
        <v>101</v>
      </c>
    </row>
    <row r="62" spans="1:5" ht="369.75">
      <c r="A62" t="s">
        <v>46</v>
      </c>
      <c r="E62" s="29" t="s">
        <v>102</v>
      </c>
    </row>
    <row r="63" spans="1:16" ht="12.75">
      <c r="A63" s="19" t="s">
        <v>37</v>
      </c>
      <c s="23" t="s">
        <v>103</v>
      </c>
      <c s="23" t="s">
        <v>104</v>
      </c>
      <c s="19" t="s">
        <v>39</v>
      </c>
      <c s="24" t="s">
        <v>105</v>
      </c>
      <c s="25" t="s">
        <v>50</v>
      </c>
      <c s="26">
        <v>0.2</v>
      </c>
      <c s="27">
        <v>0</v>
      </c>
      <c s="27">
        <f>ROUND(ROUND(H63,2)*ROUND(G63,3),2)</f>
      </c>
      <c s="25" t="s">
        <v>42</v>
      </c>
      <c r="O63">
        <f>(I63*21)/100</f>
      </c>
      <c t="s">
        <v>14</v>
      </c>
    </row>
    <row r="64" spans="1:5" ht="12.75">
      <c r="A64" s="28" t="s">
        <v>43</v>
      </c>
      <c r="E64" s="29" t="s">
        <v>39</v>
      </c>
    </row>
    <row r="65" spans="1:5" ht="76.5">
      <c r="A65" s="30" t="s">
        <v>44</v>
      </c>
      <c r="E65" s="31" t="s">
        <v>106</v>
      </c>
    </row>
    <row r="66" spans="1:5" ht="38.25">
      <c r="A66" t="s">
        <v>46</v>
      </c>
      <c r="E66" s="29" t="s">
        <v>107</v>
      </c>
    </row>
    <row r="67" spans="1:16" ht="12.75">
      <c r="A67" s="19" t="s">
        <v>37</v>
      </c>
      <c s="23" t="s">
        <v>108</v>
      </c>
      <c s="23" t="s">
        <v>109</v>
      </c>
      <c s="19" t="s">
        <v>39</v>
      </c>
      <c s="24" t="s">
        <v>110</v>
      </c>
      <c s="25" t="s">
        <v>50</v>
      </c>
      <c s="26">
        <v>1.1</v>
      </c>
      <c s="27">
        <v>0</v>
      </c>
      <c s="27">
        <f>ROUND(ROUND(H67,2)*ROUND(G67,3),2)</f>
      </c>
      <c s="25" t="s">
        <v>42</v>
      </c>
      <c r="O67">
        <f>(I67*21)/100</f>
      </c>
      <c t="s">
        <v>14</v>
      </c>
    </row>
    <row r="68" spans="1:5" ht="12.75">
      <c r="A68" s="28" t="s">
        <v>43</v>
      </c>
      <c r="E68" s="29" t="s">
        <v>39</v>
      </c>
    </row>
    <row r="69" spans="1:5" ht="114.75">
      <c r="A69" s="30" t="s">
        <v>44</v>
      </c>
      <c r="E69" s="31" t="s">
        <v>111</v>
      </c>
    </row>
    <row r="70" spans="1:5" ht="38.25">
      <c r="A70" t="s">
        <v>46</v>
      </c>
      <c r="E70" s="29" t="s">
        <v>107</v>
      </c>
    </row>
    <row r="71" spans="1:16" ht="12.75">
      <c r="A71" s="19" t="s">
        <v>37</v>
      </c>
      <c s="23" t="s">
        <v>112</v>
      </c>
      <c s="23" t="s">
        <v>113</v>
      </c>
      <c s="19" t="s">
        <v>39</v>
      </c>
      <c s="24" t="s">
        <v>114</v>
      </c>
      <c s="25" t="s">
        <v>50</v>
      </c>
      <c s="26">
        <v>0.4</v>
      </c>
      <c s="27">
        <v>0</v>
      </c>
      <c s="27">
        <f>ROUND(ROUND(H71,2)*ROUND(G71,3),2)</f>
      </c>
      <c s="25" t="s">
        <v>42</v>
      </c>
      <c r="O71">
        <f>(I71*21)/100</f>
      </c>
      <c t="s">
        <v>14</v>
      </c>
    </row>
    <row r="72" spans="1:5" ht="12.75">
      <c r="A72" s="28" t="s">
        <v>43</v>
      </c>
      <c r="E72" s="29" t="s">
        <v>39</v>
      </c>
    </row>
    <row r="73" spans="1:5" ht="63.75">
      <c r="A73" s="30" t="s">
        <v>44</v>
      </c>
      <c r="E73" s="31" t="s">
        <v>115</v>
      </c>
    </row>
    <row r="74" spans="1:5" ht="102">
      <c r="A74" t="s">
        <v>46</v>
      </c>
      <c r="E74" s="29" t="s">
        <v>116</v>
      </c>
    </row>
    <row r="75" spans="1:18" ht="12.75" customHeight="1">
      <c r="A75" s="5" t="s">
        <v>35</v>
      </c>
      <c s="5"/>
      <c s="34" t="s">
        <v>117</v>
      </c>
      <c s="5"/>
      <c s="21" t="s">
        <v>118</v>
      </c>
      <c s="5"/>
      <c s="5"/>
      <c s="5"/>
      <c s="35">
        <f>0+Q75</f>
      </c>
      <c s="5"/>
      <c r="O75">
        <f>0+R75</f>
      </c>
      <c r="Q75">
        <f>0+I76+I80</f>
      </c>
      <c>
        <f>0+O76+O80</f>
      </c>
    </row>
    <row r="76" spans="1:16" ht="25.5">
      <c r="A76" s="19" t="s">
        <v>37</v>
      </c>
      <c s="23" t="s">
        <v>119</v>
      </c>
      <c s="23" t="s">
        <v>120</v>
      </c>
      <c s="19" t="s">
        <v>39</v>
      </c>
      <c s="24" t="s">
        <v>121</v>
      </c>
      <c s="25" t="s">
        <v>50</v>
      </c>
      <c s="26">
        <v>58.8</v>
      </c>
      <c s="27">
        <v>0</v>
      </c>
      <c s="27">
        <f>ROUND(ROUND(H76,2)*ROUND(G76,3),2)</f>
      </c>
      <c s="25" t="s">
        <v>42</v>
      </c>
      <c r="O76">
        <f>(I76*21)/100</f>
      </c>
      <c t="s">
        <v>14</v>
      </c>
    </row>
    <row r="77" spans="1:5" ht="12.75">
      <c r="A77" s="28" t="s">
        <v>43</v>
      </c>
      <c r="E77" s="29" t="s">
        <v>39</v>
      </c>
    </row>
    <row r="78" spans="1:5" ht="89.25">
      <c r="A78" s="30" t="s">
        <v>44</v>
      </c>
      <c r="E78" s="31" t="s">
        <v>122</v>
      </c>
    </row>
    <row r="79" spans="1:5" ht="280.5">
      <c r="A79" t="s">
        <v>46</v>
      </c>
      <c r="E79" s="29" t="s">
        <v>123</v>
      </c>
    </row>
    <row r="80" spans="1:16" ht="25.5">
      <c r="A80" s="19" t="s">
        <v>37</v>
      </c>
      <c s="23" t="s">
        <v>124</v>
      </c>
      <c s="23" t="s">
        <v>125</v>
      </c>
      <c s="19" t="s">
        <v>39</v>
      </c>
      <c s="24" t="s">
        <v>126</v>
      </c>
      <c s="25" t="s">
        <v>50</v>
      </c>
      <c s="26">
        <v>38</v>
      </c>
      <c s="27">
        <v>0</v>
      </c>
      <c s="27">
        <f>ROUND(ROUND(H80,2)*ROUND(G80,3),2)</f>
      </c>
      <c s="25" t="s">
        <v>42</v>
      </c>
      <c r="O80">
        <f>(I80*21)/100</f>
      </c>
      <c t="s">
        <v>14</v>
      </c>
    </row>
    <row r="81" spans="1:5" ht="12.75">
      <c r="A81" s="28" t="s">
        <v>43</v>
      </c>
      <c r="E81" s="29" t="s">
        <v>39</v>
      </c>
    </row>
    <row r="82" spans="1:5" ht="102">
      <c r="A82" s="30" t="s">
        <v>44</v>
      </c>
      <c r="E82" s="31" t="s">
        <v>127</v>
      </c>
    </row>
    <row r="83" spans="1:5" ht="293.25">
      <c r="A83" t="s">
        <v>46</v>
      </c>
      <c r="E83" s="29" t="s">
        <v>128</v>
      </c>
    </row>
    <row r="84" spans="1:18" ht="12.75" customHeight="1">
      <c r="A84" s="5" t="s">
        <v>35</v>
      </c>
      <c s="5"/>
      <c s="34" t="s">
        <v>71</v>
      </c>
      <c s="5"/>
      <c s="21" t="s">
        <v>129</v>
      </c>
      <c s="5"/>
      <c s="5"/>
      <c s="5"/>
      <c s="35">
        <f>0+Q84</f>
      </c>
      <c s="5"/>
      <c r="O84">
        <f>0+R84</f>
      </c>
      <c r="Q84">
        <f>0+I85+I89+I93+I97+I101+I105+I109+I113</f>
      </c>
      <c>
        <f>0+O85+O89+O93+O97+O101+O105+O109+O113</f>
      </c>
    </row>
    <row r="85" spans="1:16" ht="12.75">
      <c r="A85" s="19" t="s">
        <v>37</v>
      </c>
      <c s="23" t="s">
        <v>130</v>
      </c>
      <c s="23" t="s">
        <v>131</v>
      </c>
      <c s="19" t="s">
        <v>39</v>
      </c>
      <c s="24" t="s">
        <v>132</v>
      </c>
      <c s="25" t="s">
        <v>133</v>
      </c>
      <c s="26">
        <v>3</v>
      </c>
      <c s="27">
        <v>0</v>
      </c>
      <c s="27">
        <f>ROUND(ROUND(H85,2)*ROUND(G85,3),2)</f>
      </c>
      <c s="25" t="s">
        <v>42</v>
      </c>
      <c r="O85">
        <f>(I85*21)/100</f>
      </c>
      <c t="s">
        <v>14</v>
      </c>
    </row>
    <row r="86" spans="1:5" ht="12.75">
      <c r="A86" s="28" t="s">
        <v>43</v>
      </c>
      <c r="E86" s="29" t="s">
        <v>39</v>
      </c>
    </row>
    <row r="87" spans="1:5" ht="63.75">
      <c r="A87" s="30" t="s">
        <v>44</v>
      </c>
      <c r="E87" s="31" t="s">
        <v>134</v>
      </c>
    </row>
    <row r="88" spans="1:5" ht="255">
      <c r="A88" t="s">
        <v>46</v>
      </c>
      <c r="E88" s="29" t="s">
        <v>135</v>
      </c>
    </row>
    <row r="89" spans="1:16" ht="12.75">
      <c r="A89" s="19" t="s">
        <v>37</v>
      </c>
      <c s="23" t="s">
        <v>136</v>
      </c>
      <c s="23" t="s">
        <v>137</v>
      </c>
      <c s="19" t="s">
        <v>39</v>
      </c>
      <c s="24" t="s">
        <v>138</v>
      </c>
      <c s="25" t="s">
        <v>133</v>
      </c>
      <c s="26">
        <v>21</v>
      </c>
      <c s="27">
        <v>0</v>
      </c>
      <c s="27">
        <f>ROUND(ROUND(H89,2)*ROUND(G89,3),2)</f>
      </c>
      <c s="25" t="s">
        <v>42</v>
      </c>
      <c r="O89">
        <f>(I89*21)/100</f>
      </c>
      <c t="s">
        <v>14</v>
      </c>
    </row>
    <row r="90" spans="1:5" ht="12.75">
      <c r="A90" s="28" t="s">
        <v>43</v>
      </c>
      <c r="E90" s="29" t="s">
        <v>39</v>
      </c>
    </row>
    <row r="91" spans="1:5" ht="63.75">
      <c r="A91" s="30" t="s">
        <v>44</v>
      </c>
      <c r="E91" s="31" t="s">
        <v>139</v>
      </c>
    </row>
    <row r="92" spans="1:5" ht="242.25">
      <c r="A92" t="s">
        <v>46</v>
      </c>
      <c r="E92" s="29" t="s">
        <v>140</v>
      </c>
    </row>
    <row r="93" spans="1:16" ht="12.75">
      <c r="A93" s="19" t="s">
        <v>37</v>
      </c>
      <c s="23" t="s">
        <v>141</v>
      </c>
      <c s="23" t="s">
        <v>142</v>
      </c>
      <c s="19" t="s">
        <v>39</v>
      </c>
      <c s="24" t="s">
        <v>143</v>
      </c>
      <c s="25" t="s">
        <v>133</v>
      </c>
      <c s="26">
        <v>36</v>
      </c>
      <c s="27">
        <v>0</v>
      </c>
      <c s="27">
        <f>ROUND(ROUND(H93,2)*ROUND(G93,3),2)</f>
      </c>
      <c s="25" t="s">
        <v>42</v>
      </c>
      <c r="O93">
        <f>(I93*21)/100</f>
      </c>
      <c t="s">
        <v>14</v>
      </c>
    </row>
    <row r="94" spans="1:5" ht="12.75">
      <c r="A94" s="28" t="s">
        <v>43</v>
      </c>
      <c r="E94" s="29" t="s">
        <v>39</v>
      </c>
    </row>
    <row r="95" spans="1:5" ht="89.25">
      <c r="A95" s="30" t="s">
        <v>44</v>
      </c>
      <c r="E95" s="31" t="s">
        <v>144</v>
      </c>
    </row>
    <row r="96" spans="1:5" ht="242.25">
      <c r="A96" t="s">
        <v>46</v>
      </c>
      <c r="E96" s="29" t="s">
        <v>145</v>
      </c>
    </row>
    <row r="97" spans="1:16" ht="12.75">
      <c r="A97" s="19" t="s">
        <v>37</v>
      </c>
      <c s="23" t="s">
        <v>146</v>
      </c>
      <c s="23" t="s">
        <v>147</v>
      </c>
      <c s="19" t="s">
        <v>39</v>
      </c>
      <c s="24" t="s">
        <v>148</v>
      </c>
      <c s="25" t="s">
        <v>149</v>
      </c>
      <c s="26">
        <v>2</v>
      </c>
      <c s="27">
        <v>0</v>
      </c>
      <c s="27">
        <f>ROUND(ROUND(H97,2)*ROUND(G97,3),2)</f>
      </c>
      <c s="25" t="s">
        <v>42</v>
      </c>
      <c r="O97">
        <f>(I97*21)/100</f>
      </c>
      <c t="s">
        <v>14</v>
      </c>
    </row>
    <row r="98" spans="1:5" ht="12.75">
      <c r="A98" s="28" t="s">
        <v>43</v>
      </c>
      <c r="E98" s="29" t="s">
        <v>39</v>
      </c>
    </row>
    <row r="99" spans="1:5" ht="127.5">
      <c r="A99" s="30" t="s">
        <v>44</v>
      </c>
      <c r="E99" s="31" t="s">
        <v>150</v>
      </c>
    </row>
    <row r="100" spans="1:5" ht="89.25">
      <c r="A100" t="s">
        <v>46</v>
      </c>
      <c r="E100" s="29" t="s">
        <v>151</v>
      </c>
    </row>
    <row r="101" spans="1:16" ht="12.75">
      <c r="A101" s="19" t="s">
        <v>37</v>
      </c>
      <c s="23" t="s">
        <v>152</v>
      </c>
      <c s="23" t="s">
        <v>153</v>
      </c>
      <c s="19" t="s">
        <v>39</v>
      </c>
      <c s="24" t="s">
        <v>154</v>
      </c>
      <c s="25" t="s">
        <v>149</v>
      </c>
      <c s="26">
        <v>1</v>
      </c>
      <c s="27">
        <v>0</v>
      </c>
      <c s="27">
        <f>ROUND(ROUND(H101,2)*ROUND(G101,3),2)</f>
      </c>
      <c s="25" t="s">
        <v>42</v>
      </c>
      <c r="O101">
        <f>(I101*21)/100</f>
      </c>
      <c t="s">
        <v>14</v>
      </c>
    </row>
    <row r="102" spans="1:5" ht="12.75">
      <c r="A102" s="28" t="s">
        <v>43</v>
      </c>
      <c r="E102" s="29" t="s">
        <v>39</v>
      </c>
    </row>
    <row r="103" spans="1:5" ht="89.25">
      <c r="A103" s="30" t="s">
        <v>44</v>
      </c>
      <c r="E103" s="31" t="s">
        <v>155</v>
      </c>
    </row>
    <row r="104" spans="1:5" ht="153">
      <c r="A104" t="s">
        <v>46</v>
      </c>
      <c r="E104" s="29" t="s">
        <v>156</v>
      </c>
    </row>
    <row r="105" spans="1:16" ht="12.75">
      <c r="A105" s="19" t="s">
        <v>37</v>
      </c>
      <c s="23" t="s">
        <v>157</v>
      </c>
      <c s="23" t="s">
        <v>158</v>
      </c>
      <c s="19" t="s">
        <v>39</v>
      </c>
      <c s="24" t="s">
        <v>159</v>
      </c>
      <c s="25" t="s">
        <v>50</v>
      </c>
      <c s="26">
        <v>1</v>
      </c>
      <c s="27">
        <v>0</v>
      </c>
      <c s="27">
        <f>ROUND(ROUND(H105,2)*ROUND(G105,3),2)</f>
      </c>
      <c s="25" t="s">
        <v>42</v>
      </c>
      <c r="O105">
        <f>(I105*21)/100</f>
      </c>
      <c t="s">
        <v>14</v>
      </c>
    </row>
    <row r="106" spans="1:5" ht="12.75">
      <c r="A106" s="28" t="s">
        <v>43</v>
      </c>
      <c r="E106" s="29" t="s">
        <v>39</v>
      </c>
    </row>
    <row r="107" spans="1:5" ht="76.5">
      <c r="A107" s="30" t="s">
        <v>44</v>
      </c>
      <c r="E107" s="31" t="s">
        <v>160</v>
      </c>
    </row>
    <row r="108" spans="1:5" ht="369.75">
      <c r="A108" t="s">
        <v>46</v>
      </c>
      <c r="E108" s="29" t="s">
        <v>102</v>
      </c>
    </row>
    <row r="109" spans="1:16" ht="12.75">
      <c r="A109" s="19" t="s">
        <v>37</v>
      </c>
      <c s="23" t="s">
        <v>161</v>
      </c>
      <c s="23" t="s">
        <v>162</v>
      </c>
      <c s="19" t="s">
        <v>39</v>
      </c>
      <c s="24" t="s">
        <v>163</v>
      </c>
      <c s="25" t="s">
        <v>50</v>
      </c>
      <c s="26">
        <v>1.6</v>
      </c>
      <c s="27">
        <v>0</v>
      </c>
      <c s="27">
        <f>ROUND(ROUND(H109,2)*ROUND(G109,3),2)</f>
      </c>
      <c s="25" t="s">
        <v>42</v>
      </c>
      <c r="O109">
        <f>(I109*21)/100</f>
      </c>
      <c t="s">
        <v>14</v>
      </c>
    </row>
    <row r="110" spans="1:5" ht="12.75">
      <c r="A110" s="28" t="s">
        <v>43</v>
      </c>
      <c r="E110" s="29" t="s">
        <v>39</v>
      </c>
    </row>
    <row r="111" spans="1:5" ht="76.5">
      <c r="A111" s="30" t="s">
        <v>44</v>
      </c>
      <c r="E111" s="31" t="s">
        <v>164</v>
      </c>
    </row>
    <row r="112" spans="1:5" ht="369.75">
      <c r="A112" t="s">
        <v>46</v>
      </c>
      <c r="E112" s="29" t="s">
        <v>102</v>
      </c>
    </row>
    <row r="113" spans="1:16" ht="25.5">
      <c r="A113" s="19" t="s">
        <v>37</v>
      </c>
      <c s="23" t="s">
        <v>165</v>
      </c>
      <c s="23" t="s">
        <v>166</v>
      </c>
      <c s="19" t="s">
        <v>39</v>
      </c>
      <c s="24" t="s">
        <v>167</v>
      </c>
      <c s="25" t="s">
        <v>149</v>
      </c>
      <c s="26">
        <v>2</v>
      </c>
      <c s="27">
        <v>0</v>
      </c>
      <c s="27">
        <f>ROUND(ROUND(H113,2)*ROUND(G113,3),2)</f>
      </c>
      <c s="25" t="s">
        <v>84</v>
      </c>
      <c r="O113">
        <f>(I113*21)/100</f>
      </c>
      <c t="s">
        <v>14</v>
      </c>
    </row>
    <row r="114" spans="1:5" ht="12.75">
      <c r="A114" s="28" t="s">
        <v>43</v>
      </c>
      <c r="E114" s="29" t="s">
        <v>39</v>
      </c>
    </row>
    <row r="115" spans="1:5" ht="76.5">
      <c r="A115" s="30" t="s">
        <v>44</v>
      </c>
      <c r="E115" s="31" t="s">
        <v>168</v>
      </c>
    </row>
    <row r="116" spans="1:5" ht="25.5">
      <c r="A116" t="s">
        <v>46</v>
      </c>
      <c r="E116" s="29" t="s">
        <v>169</v>
      </c>
    </row>
    <row r="117" spans="1:18" ht="12.75" customHeight="1">
      <c r="A117" s="5" t="s">
        <v>35</v>
      </c>
      <c s="5"/>
      <c s="34" t="s">
        <v>30</v>
      </c>
      <c s="5"/>
      <c s="21" t="s">
        <v>170</v>
      </c>
      <c s="5"/>
      <c s="5"/>
      <c s="5"/>
      <c s="35">
        <f>0+Q117</f>
      </c>
      <c s="5"/>
      <c r="O117">
        <f>0+R117</f>
      </c>
      <c r="Q117">
        <f>0+I118</f>
      </c>
      <c>
        <f>0+O118</f>
      </c>
    </row>
    <row r="118" spans="1:16" ht="12.75">
      <c r="A118" s="19" t="s">
        <v>37</v>
      </c>
      <c s="23" t="s">
        <v>171</v>
      </c>
      <c s="23" t="s">
        <v>172</v>
      </c>
      <c s="19" t="s">
        <v>39</v>
      </c>
      <c s="24" t="s">
        <v>173</v>
      </c>
      <c s="25" t="s">
        <v>50</v>
      </c>
      <c s="26">
        <v>1</v>
      </c>
      <c s="27">
        <v>0</v>
      </c>
      <c s="27">
        <f>ROUND(ROUND(H118,2)*ROUND(G118,3),2)</f>
      </c>
      <c s="25" t="s">
        <v>42</v>
      </c>
      <c r="O118">
        <f>(I118*21)/100</f>
      </c>
      <c t="s">
        <v>14</v>
      </c>
    </row>
    <row r="119" spans="1:5" ht="12.75">
      <c r="A119" s="28" t="s">
        <v>43</v>
      </c>
      <c r="E119" s="29" t="s">
        <v>39</v>
      </c>
    </row>
    <row r="120" spans="1:5" ht="63.75">
      <c r="A120" s="30" t="s">
        <v>44</v>
      </c>
      <c r="E120" s="31" t="s">
        <v>174</v>
      </c>
    </row>
    <row r="121" spans="1:5" ht="102">
      <c r="A121" t="s">
        <v>46</v>
      </c>
      <c r="E121" s="29" t="s">
        <v>175</v>
      </c>
    </row>
    <row r="122" spans="1:18" ht="12.75" customHeight="1">
      <c r="A122" s="5" t="s">
        <v>35</v>
      </c>
      <c s="5"/>
      <c s="34" t="s">
        <v>176</v>
      </c>
      <c s="5"/>
      <c s="21" t="s">
        <v>177</v>
      </c>
      <c s="5"/>
      <c s="5"/>
      <c s="5"/>
      <c s="35">
        <f>0+Q122</f>
      </c>
      <c s="5"/>
      <c r="O122">
        <f>0+R122</f>
      </c>
      <c r="Q122">
        <f>0+I123+I127+I131</f>
      </c>
      <c>
        <f>0+O123+O127+O131</f>
      </c>
    </row>
    <row r="123" spans="1:16" ht="38.25">
      <c r="A123" s="19" t="s">
        <v>37</v>
      </c>
      <c s="23" t="s">
        <v>178</v>
      </c>
      <c s="23" t="s">
        <v>179</v>
      </c>
      <c s="19" t="s">
        <v>180</v>
      </c>
      <c s="24" t="s">
        <v>181</v>
      </c>
      <c s="25" t="s">
        <v>182</v>
      </c>
      <c s="26">
        <v>2</v>
      </c>
      <c s="27">
        <v>0</v>
      </c>
      <c s="27">
        <f>ROUND(ROUND(H123,2)*ROUND(G123,3),2)</f>
      </c>
      <c s="25" t="s">
        <v>84</v>
      </c>
      <c r="O123">
        <f>(I123*21)/100</f>
      </c>
      <c t="s">
        <v>14</v>
      </c>
    </row>
    <row r="124" spans="1:5" ht="12.75">
      <c r="A124" s="28" t="s">
        <v>43</v>
      </c>
      <c r="E124" s="29" t="s">
        <v>183</v>
      </c>
    </row>
    <row r="125" spans="1:5" ht="63.75">
      <c r="A125" s="30" t="s">
        <v>44</v>
      </c>
      <c r="E125" s="31" t="s">
        <v>184</v>
      </c>
    </row>
    <row r="126" spans="1:5" ht="102">
      <c r="A126" t="s">
        <v>46</v>
      </c>
      <c r="E126" s="29" t="s">
        <v>185</v>
      </c>
    </row>
    <row r="127" spans="1:16" ht="25.5">
      <c r="A127" s="19" t="s">
        <v>37</v>
      </c>
      <c s="23" t="s">
        <v>186</v>
      </c>
      <c s="23" t="s">
        <v>187</v>
      </c>
      <c s="19" t="s">
        <v>188</v>
      </c>
      <c s="24" t="s">
        <v>189</v>
      </c>
      <c s="25" t="s">
        <v>182</v>
      </c>
      <c s="26">
        <v>0.5</v>
      </c>
      <c s="27">
        <v>0</v>
      </c>
      <c s="27">
        <f>ROUND(ROUND(H127,2)*ROUND(G127,3),2)</f>
      </c>
      <c s="25" t="s">
        <v>84</v>
      </c>
      <c r="O127">
        <f>(I127*21)/100</f>
      </c>
      <c t="s">
        <v>14</v>
      </c>
    </row>
    <row r="128" spans="1:5" ht="12.75">
      <c r="A128" s="28" t="s">
        <v>43</v>
      </c>
      <c r="E128" s="29" t="s">
        <v>183</v>
      </c>
    </row>
    <row r="129" spans="1:5" ht="63.75">
      <c r="A129" s="30" t="s">
        <v>44</v>
      </c>
      <c r="E129" s="31" t="s">
        <v>190</v>
      </c>
    </row>
    <row r="130" spans="1:5" ht="89.25">
      <c r="A130" t="s">
        <v>46</v>
      </c>
      <c r="E130" s="29" t="s">
        <v>191</v>
      </c>
    </row>
    <row r="131" spans="1:16" ht="38.25">
      <c r="A131" s="19" t="s">
        <v>37</v>
      </c>
      <c s="23" t="s">
        <v>192</v>
      </c>
      <c s="23" t="s">
        <v>193</v>
      </c>
      <c s="19" t="s">
        <v>194</v>
      </c>
      <c s="24" t="s">
        <v>195</v>
      </c>
      <c s="25" t="s">
        <v>182</v>
      </c>
      <c s="26">
        <v>266.9</v>
      </c>
      <c s="27">
        <v>0</v>
      </c>
      <c s="27">
        <f>ROUND(ROUND(H131,2)*ROUND(G131,3),2)</f>
      </c>
      <c s="25" t="s">
        <v>84</v>
      </c>
      <c r="O131">
        <f>(I131*21)/100</f>
      </c>
      <c t="s">
        <v>14</v>
      </c>
    </row>
    <row r="132" spans="1:5" ht="12.75">
      <c r="A132" s="28" t="s">
        <v>43</v>
      </c>
      <c r="E132" s="29" t="s">
        <v>183</v>
      </c>
    </row>
    <row r="133" spans="1:5" ht="63.75">
      <c r="A133" s="30" t="s">
        <v>44</v>
      </c>
      <c r="E133" s="31" t="s">
        <v>196</v>
      </c>
    </row>
    <row r="134" spans="1:5" ht="102">
      <c r="A134" t="s">
        <v>46</v>
      </c>
      <c r="E134" s="29" t="s">
        <v>197</v>
      </c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